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mbr.sharepoint.com/sites/FileCloud/Gesto Estratgica/Portal da Transparência/Obras/Obras que podem ser publicadas 09.12.25/Acompanhamento de Obra Processo n° 37.910/"/>
    </mc:Choice>
  </mc:AlternateContent>
  <xr:revisionPtr revIDLastSave="16" documentId="13_ncr:1_{EF4C1974-A873-4EDF-A337-16870EDC272D}" xr6:coauthVersionLast="47" xr6:coauthVersionMax="47" xr10:uidLastSave="{095FF33E-A8F4-4DE5-A807-77928F53BA4B}"/>
  <bookViews>
    <workbookView xWindow="-120" yWindow="-120" windowWidth="29040" windowHeight="15720" xr2:uid="{7D6C7B4D-F73D-43DB-9E64-1A62B7A6A1E7}"/>
  </bookViews>
  <sheets>
    <sheet name="P.37910 " sheetId="3" r:id="rId1"/>
  </sheets>
  <definedNames>
    <definedName name="_xlnm.Print_Area" localSheetId="0">'P.37910 '!$A$1:$N$37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5" i="3" s="1"/>
  <c r="E21" i="3"/>
  <c r="E22" i="3" s="1"/>
  <c r="D21" i="3"/>
  <c r="D22" i="3" s="1"/>
  <c r="C21" i="3"/>
  <c r="C22" i="3" s="1"/>
  <c r="F18" i="3"/>
  <c r="J18" i="3" s="1"/>
  <c r="F17" i="3"/>
  <c r="J17" i="3" s="1"/>
  <c r="F16" i="3"/>
  <c r="G16" i="3" s="1"/>
  <c r="F13" i="3"/>
  <c r="G19" i="3" l="1"/>
  <c r="K27" i="3" s="1"/>
  <c r="J16" i="3"/>
  <c r="I13" i="3"/>
  <c r="F29" i="3" s="1"/>
  <c r="F21" i="3"/>
  <c r="F22" i="3" s="1"/>
  <c r="F27" i="3" l="1"/>
  <c r="K13" i="3"/>
  <c r="J13" i="3"/>
  <c r="M27" i="3"/>
  <c r="F28" i="3"/>
  <c r="F30" i="3" l="1"/>
</calcChain>
</file>

<file path=xl/sharedStrings.xml><?xml version="1.0" encoding="utf-8"?>
<sst xmlns="http://schemas.openxmlformats.org/spreadsheetml/2006/main" count="54" uniqueCount="50">
  <si>
    <t xml:space="preserve">                                </t>
  </si>
  <si>
    <t xml:space="preserve"> </t>
  </si>
  <si>
    <t>SALDO A PAGAR</t>
  </si>
  <si>
    <t>Saldo Sinal a Deduzir</t>
  </si>
  <si>
    <t>Retenção Contratual</t>
  </si>
  <si>
    <t>Saldo a Faturar</t>
  </si>
  <si>
    <t>Ch. Ret. Ctr.</t>
  </si>
  <si>
    <t>TOTAL RET.</t>
  </si>
  <si>
    <t>Faturamento de Terceiros - Saldo &gt;</t>
  </si>
  <si>
    <t>Total Pago Fatur.</t>
  </si>
  <si>
    <t>Faturamento de Terceiros - Limite &gt;</t>
  </si>
  <si>
    <t>Total Faturado</t>
  </si>
  <si>
    <t>Data Pgto.</t>
  </si>
  <si>
    <t>Data N.F</t>
  </si>
  <si>
    <t>N.Fiscal</t>
  </si>
  <si>
    <t>Valor Pago</t>
  </si>
  <si>
    <t>Ded. Sinal</t>
  </si>
  <si>
    <t>Ret. Contr.</t>
  </si>
  <si>
    <t>Tot. Faturado</t>
  </si>
  <si>
    <t>BDI</t>
  </si>
  <si>
    <t>Mão de Obra</t>
  </si>
  <si>
    <t>Material</t>
  </si>
  <si>
    <t>Medições</t>
  </si>
  <si>
    <t>PEDIDO</t>
  </si>
  <si>
    <t>Pagto Med.</t>
  </si>
  <si>
    <t>Saldo</t>
  </si>
  <si>
    <t>Sinal</t>
  </si>
  <si>
    <t>Total Pedido</t>
  </si>
  <si>
    <t>ACOMPANHAMENTO DE OBRA</t>
  </si>
  <si>
    <t>Requisição nº 40740</t>
  </si>
  <si>
    <t xml:space="preserve">Empresa : </t>
  </si>
  <si>
    <t>ROCTEC SERVIÇOS</t>
  </si>
  <si>
    <t>Processo nº 37910</t>
  </si>
  <si>
    <t>CONVÊNIO: INST DE MED FÍSICA E REAB (IMREA) - SUS</t>
  </si>
  <si>
    <t>87518 = 674.260,67</t>
  </si>
  <si>
    <t>Contrato n° 10690</t>
  </si>
  <si>
    <t>Emissão: 29/08/2024</t>
  </si>
  <si>
    <t>94189 = 17.879,20 (item 2.26)</t>
  </si>
  <si>
    <t>Objeto ADEQUAÇÃO  DE ÁREA INTERNA - OPM - LAPA</t>
  </si>
  <si>
    <t>BDI (20%)</t>
  </si>
  <si>
    <t>15 ddl</t>
  </si>
  <si>
    <t xml:space="preserve">CG </t>
  </si>
  <si>
    <t xml:space="preserve">Imposto </t>
  </si>
  <si>
    <t xml:space="preserve">SP-E </t>
  </si>
  <si>
    <t>1° med</t>
  </si>
  <si>
    <t>2° med</t>
  </si>
  <si>
    <t>3° med</t>
  </si>
  <si>
    <t>DEV. RET. CONTRATUAL</t>
  </si>
  <si>
    <t>RECIBO</t>
  </si>
  <si>
    <t xml:space="preserve">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</si>
</sst>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2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riL"/>
    </font>
    <font>
      <sz val="14"/>
      <name val="AriL"/>
    </font>
    <font>
      <b/>
      <sz val="14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5787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/>
    <xf numFmtId="4" fontId="5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4" fontId="5" fillId="0" borderId="0" xfId="1" applyNumberFormat="1" applyFont="1"/>
    <xf numFmtId="16" fontId="5" fillId="0" borderId="0" xfId="1" applyNumberFormat="1" applyFont="1"/>
    <xf numFmtId="0" fontId="6" fillId="0" borderId="0" xfId="1" applyFont="1"/>
    <xf numFmtId="0" fontId="7" fillId="3" borderId="0" xfId="1" applyFont="1" applyFill="1"/>
    <xf numFmtId="14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8" fillId="0" borderId="0" xfId="1" applyFont="1"/>
    <xf numFmtId="0" fontId="9" fillId="0" borderId="0" xfId="2" applyFont="1"/>
    <xf numFmtId="0" fontId="10" fillId="0" borderId="0" xfId="1" applyFont="1"/>
    <xf numFmtId="4" fontId="6" fillId="0" borderId="4" xfId="1" applyNumberFormat="1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6" fillId="0" borderId="1" xfId="1" applyFont="1" applyBorder="1"/>
    <xf numFmtId="0" fontId="6" fillId="3" borderId="0" xfId="1" applyFont="1" applyFill="1" applyAlignment="1">
      <alignment horizontal="center"/>
    </xf>
    <xf numFmtId="0" fontId="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2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0" fontId="5" fillId="0" borderId="1" xfId="1" quotePrefix="1" applyFont="1" applyFill="1" applyBorder="1" applyAlignment="1">
      <alignment horizontal="center"/>
    </xf>
    <xf numFmtId="0" fontId="15" fillId="4" borderId="0" xfId="3" applyFont="1" applyFill="1" applyAlignment="1">
      <alignment horizontal="center" vertical="center"/>
    </xf>
  </cellXfs>
  <cellStyles count="4">
    <cellStyle name="Normal" xfId="0" builtinId="0"/>
    <cellStyle name="Normal 2" xfId="1" xr:uid="{E999B602-D253-47CE-BEE8-BBB1C89B3385}"/>
    <cellStyle name="Normal 2 2" xfId="2" xr:uid="{05FFB75B-7F1D-4F6B-A258-FC10BE1CF22B}"/>
    <cellStyle name="Normal 3 3" xfId="3" xr:uid="{4BE003A5-42A1-4833-987E-78693BCFC4F5}"/>
  </cellStyles>
  <dxfs count="0"/>
  <tableStyles count="0" defaultTableStyle="TableStyleMedium2" defaultPivotStyle="PivotStyleLight16"/>
  <colors>
    <mruColors>
      <color rgb="FF75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15875</xdr:colOff>
      <xdr:row>2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6C02EB-AD53-4DE2-8021-5BEB31B9C8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6246475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B74B-1BF7-4A6B-A47A-2A5F135A2625}">
  <sheetPr>
    <pageSetUpPr fitToPage="1"/>
  </sheetPr>
  <dimension ref="A1:N38"/>
  <sheetViews>
    <sheetView showGridLines="0" tabSelected="1" topLeftCell="A2" zoomScale="70" zoomScaleNormal="70" workbookViewId="0">
      <selection activeCell="H29" sqref="H29"/>
    </sheetView>
  </sheetViews>
  <sheetFormatPr defaultRowHeight="12.75"/>
  <cols>
    <col min="1" max="1" width="37.7109375" style="1" customWidth="1"/>
    <col min="2" max="2" width="11.5703125" style="1" customWidth="1"/>
    <col min="3" max="3" width="14.42578125" style="1" customWidth="1"/>
    <col min="4" max="4" width="15.42578125" style="1" customWidth="1"/>
    <col min="5" max="5" width="12.140625" style="1" customWidth="1"/>
    <col min="6" max="6" width="15.5703125" style="1" customWidth="1"/>
    <col min="7" max="7" width="15.85546875" style="1" customWidth="1"/>
    <col min="8" max="8" width="17" style="1" customWidth="1"/>
    <col min="9" max="9" width="17.7109375" style="1" customWidth="1"/>
    <col min="10" max="10" width="18.85546875" style="1" customWidth="1"/>
    <col min="11" max="11" width="16.85546875" style="1" customWidth="1"/>
    <col min="12" max="12" width="20" style="1" customWidth="1"/>
    <col min="13" max="13" width="16.28515625" style="1" customWidth="1"/>
    <col min="14" max="14" width="15.5703125" style="1" customWidth="1"/>
    <col min="15" max="15" width="9.140625" style="1" customWidth="1"/>
    <col min="16" max="16384" width="9.140625" style="1"/>
  </cols>
  <sheetData>
    <row r="1" spans="1:14" ht="51.75" customHeight="1">
      <c r="A1" s="25"/>
      <c r="B1" s="25"/>
      <c r="C1" s="25"/>
      <c r="D1" s="25"/>
      <c r="E1" s="26"/>
      <c r="F1" s="25"/>
      <c r="G1" s="25"/>
      <c r="H1" s="25"/>
      <c r="I1" s="25"/>
      <c r="J1" s="25"/>
      <c r="K1" s="25"/>
      <c r="L1" s="25"/>
    </row>
    <row r="2" spans="1:14" ht="51.75" customHeight="1">
      <c r="A2" s="25"/>
      <c r="B2" s="25"/>
      <c r="C2" s="25"/>
      <c r="D2" s="25"/>
      <c r="E2" s="26"/>
      <c r="F2" s="25"/>
      <c r="G2" s="25"/>
      <c r="H2" s="25"/>
      <c r="I2" s="25"/>
      <c r="J2" s="25"/>
      <c r="K2" s="25"/>
      <c r="L2" s="25"/>
    </row>
    <row r="3" spans="1:14" s="28" customFormat="1" ht="20.100000000000001" customHeight="1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s="2" customFormat="1" ht="12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s="30" customFormat="1" ht="27" customHeight="1">
      <c r="A5" s="24" t="s">
        <v>29</v>
      </c>
      <c r="B5" s="24"/>
      <c r="C5" s="24"/>
      <c r="D5" s="24" t="s">
        <v>30</v>
      </c>
      <c r="E5" s="24" t="s">
        <v>31</v>
      </c>
      <c r="F5" s="24"/>
      <c r="G5" s="24"/>
      <c r="H5" s="24"/>
      <c r="I5" s="32"/>
      <c r="J5" s="32"/>
      <c r="K5" s="29"/>
    </row>
    <row r="6" spans="1:14" s="30" customFormat="1" ht="29.25" customHeight="1">
      <c r="A6" s="24" t="s">
        <v>32</v>
      </c>
      <c r="B6" s="24"/>
      <c r="C6" s="24"/>
      <c r="D6" s="24"/>
      <c r="E6" s="24"/>
      <c r="F6" s="24"/>
      <c r="G6" s="24"/>
      <c r="H6" s="24"/>
      <c r="I6" s="32"/>
      <c r="J6" s="32"/>
      <c r="K6" s="29"/>
    </row>
    <row r="7" spans="1:14" s="30" customFormat="1" ht="18">
      <c r="A7" s="24" t="s">
        <v>33</v>
      </c>
      <c r="B7" s="24"/>
      <c r="C7" s="24"/>
      <c r="D7" s="24"/>
      <c r="E7" s="24"/>
      <c r="F7" s="24"/>
      <c r="G7" s="24"/>
      <c r="H7" s="24"/>
      <c r="I7" s="32"/>
      <c r="J7" s="32"/>
      <c r="K7" s="29"/>
    </row>
    <row r="8" spans="1:14" s="30" customFormat="1" ht="22.5" customHeight="1">
      <c r="A8" s="24" t="s">
        <v>34</v>
      </c>
      <c r="B8" s="24"/>
      <c r="C8" s="24" t="s">
        <v>35</v>
      </c>
      <c r="D8" s="24"/>
      <c r="E8" s="24"/>
      <c r="F8" s="24" t="s">
        <v>36</v>
      </c>
      <c r="G8" s="24"/>
      <c r="H8" s="24"/>
      <c r="I8" s="32"/>
      <c r="J8" s="32"/>
      <c r="K8" s="29"/>
    </row>
    <row r="9" spans="1:14" s="30" customFormat="1" ht="22.5" customHeight="1">
      <c r="A9" s="24" t="s">
        <v>37</v>
      </c>
      <c r="B9" s="24"/>
      <c r="C9" s="24"/>
      <c r="D9" s="24"/>
      <c r="E9" s="24"/>
      <c r="F9" s="24"/>
      <c r="G9" s="24"/>
      <c r="H9" s="24"/>
      <c r="I9" s="32"/>
      <c r="J9" s="32"/>
      <c r="K9" s="29"/>
    </row>
    <row r="10" spans="1:14" ht="14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s="30" customFormat="1" ht="43.5" customHeight="1">
      <c r="A11" s="32"/>
      <c r="B11" s="32"/>
      <c r="C11" s="35" t="s">
        <v>38</v>
      </c>
      <c r="D11" s="35"/>
      <c r="E11" s="35"/>
      <c r="F11" s="35"/>
      <c r="G11" s="35"/>
      <c r="H11" s="35"/>
      <c r="I11" s="35"/>
      <c r="J11" s="35"/>
    </row>
    <row r="12" spans="1:14" s="3" customFormat="1" ht="18.600000000000001" customHeight="1">
      <c r="A12" s="4"/>
      <c r="B12" s="4"/>
      <c r="C12" s="7" t="s">
        <v>21</v>
      </c>
      <c r="D12" s="7" t="s">
        <v>20</v>
      </c>
      <c r="E12" s="7" t="s">
        <v>39</v>
      </c>
      <c r="F12" s="7" t="s">
        <v>27</v>
      </c>
      <c r="G12" s="7" t="s">
        <v>17</v>
      </c>
      <c r="H12" s="36" t="s">
        <v>26</v>
      </c>
      <c r="I12" s="36"/>
      <c r="J12" s="36" t="s">
        <v>25</v>
      </c>
      <c r="K12" s="36"/>
      <c r="L12" s="7" t="s">
        <v>24</v>
      </c>
      <c r="M12" s="4"/>
    </row>
    <row r="13" spans="1:14" s="3" customFormat="1" ht="18.600000000000001" customHeight="1">
      <c r="A13" s="37" t="s">
        <v>23</v>
      </c>
      <c r="B13" s="38"/>
      <c r="C13" s="6">
        <v>568636.28</v>
      </c>
      <c r="D13" s="6">
        <v>123503.59</v>
      </c>
      <c r="E13" s="6">
        <v>0</v>
      </c>
      <c r="F13" s="6">
        <f>SUM(C13:E13)</f>
        <v>692139.87</v>
      </c>
      <c r="G13" s="23">
        <v>0.05</v>
      </c>
      <c r="H13" s="23">
        <v>0</v>
      </c>
      <c r="I13" s="22">
        <f>F13*H13</f>
        <v>0</v>
      </c>
      <c r="J13" s="23">
        <f>F22/F13</f>
        <v>1.1371285402183091E-2</v>
      </c>
      <c r="K13" s="22">
        <f>F22</f>
        <v>7870.5199999999022</v>
      </c>
      <c r="L13" s="21" t="s">
        <v>40</v>
      </c>
      <c r="M13" s="4"/>
    </row>
    <row r="14" spans="1:14" s="3" customFormat="1" ht="18.600000000000001" customHeight="1">
      <c r="A14" s="9"/>
      <c r="B14" s="9"/>
      <c r="C14" s="20"/>
      <c r="D14" s="20"/>
      <c r="E14" s="20"/>
      <c r="F14" s="20"/>
      <c r="G14" s="19"/>
      <c r="H14" s="19"/>
      <c r="I14" s="18"/>
      <c r="J14" s="19"/>
      <c r="K14" s="18"/>
      <c r="L14" s="17"/>
      <c r="M14" s="4"/>
    </row>
    <row r="15" spans="1:14" s="3" customFormat="1" ht="18.600000000000001" customHeight="1">
      <c r="A15" s="7" t="s">
        <v>22</v>
      </c>
      <c r="B15" s="7" t="s">
        <v>41</v>
      </c>
      <c r="C15" s="7" t="s">
        <v>21</v>
      </c>
      <c r="D15" s="7" t="s">
        <v>20</v>
      </c>
      <c r="E15" s="7" t="s">
        <v>19</v>
      </c>
      <c r="F15" s="7" t="s">
        <v>18</v>
      </c>
      <c r="G15" s="7" t="s">
        <v>17</v>
      </c>
      <c r="H15" s="7" t="s">
        <v>16</v>
      </c>
      <c r="I15" s="7" t="s">
        <v>42</v>
      </c>
      <c r="J15" s="7" t="s">
        <v>15</v>
      </c>
      <c r="K15" s="7" t="s">
        <v>14</v>
      </c>
      <c r="L15" s="7" t="s">
        <v>13</v>
      </c>
      <c r="M15" s="7" t="s">
        <v>12</v>
      </c>
      <c r="N15" s="7" t="s">
        <v>43</v>
      </c>
    </row>
    <row r="16" spans="1:14" s="13" customFormat="1" ht="18.600000000000001" customHeight="1">
      <c r="A16" s="41" t="s">
        <v>44</v>
      </c>
      <c r="B16" s="41">
        <v>87518</v>
      </c>
      <c r="C16" s="42">
        <v>52118.96</v>
      </c>
      <c r="D16" s="42">
        <v>26466.7</v>
      </c>
      <c r="E16" s="42">
        <v>0</v>
      </c>
      <c r="F16" s="42">
        <f>C16+D16+E16</f>
        <v>78585.66</v>
      </c>
      <c r="G16" s="42">
        <f>F16*-G13</f>
        <v>-3929.2830000000004</v>
      </c>
      <c r="H16" s="42">
        <v>0</v>
      </c>
      <c r="I16" s="42">
        <v>0</v>
      </c>
      <c r="J16" s="42">
        <f>F16+G16</f>
        <v>74656.377000000008</v>
      </c>
      <c r="K16" s="41">
        <v>287</v>
      </c>
      <c r="L16" s="43">
        <v>45597</v>
      </c>
      <c r="M16" s="43">
        <v>45610</v>
      </c>
      <c r="N16" s="44">
        <v>202464813</v>
      </c>
    </row>
    <row r="17" spans="1:14" s="3" customFormat="1" ht="18.600000000000001" customHeight="1">
      <c r="A17" s="41" t="s">
        <v>45</v>
      </c>
      <c r="B17" s="41">
        <v>87518</v>
      </c>
      <c r="C17" s="42">
        <v>365531.49</v>
      </c>
      <c r="D17" s="42">
        <v>51112.77</v>
      </c>
      <c r="E17" s="42">
        <v>0</v>
      </c>
      <c r="F17" s="42">
        <f>C17+D17+E17</f>
        <v>416644.26</v>
      </c>
      <c r="G17" s="42">
        <v>0</v>
      </c>
      <c r="H17" s="42">
        <v>0</v>
      </c>
      <c r="I17" s="42">
        <v>0</v>
      </c>
      <c r="J17" s="42">
        <f>F17+G17</f>
        <v>416644.26</v>
      </c>
      <c r="K17" s="41">
        <v>305</v>
      </c>
      <c r="L17" s="43">
        <v>45637</v>
      </c>
      <c r="M17" s="43">
        <v>45645</v>
      </c>
      <c r="N17" s="44">
        <v>202472574</v>
      </c>
    </row>
    <row r="18" spans="1:14" s="3" customFormat="1" ht="18.600000000000001" customHeight="1">
      <c r="A18" s="41" t="s">
        <v>46</v>
      </c>
      <c r="B18" s="41">
        <v>87518</v>
      </c>
      <c r="C18" s="42">
        <v>143139.84</v>
      </c>
      <c r="D18" s="42">
        <v>45899.59</v>
      </c>
      <c r="E18" s="42">
        <v>0</v>
      </c>
      <c r="F18" s="42">
        <f>C18+D18+E18</f>
        <v>189039.43</v>
      </c>
      <c r="G18" s="42">
        <v>0</v>
      </c>
      <c r="H18" s="42">
        <v>0</v>
      </c>
      <c r="I18" s="42">
        <v>0</v>
      </c>
      <c r="J18" s="42">
        <f>F18+G18</f>
        <v>189039.43</v>
      </c>
      <c r="K18" s="41">
        <v>321</v>
      </c>
      <c r="L18" s="43">
        <v>45664</v>
      </c>
      <c r="M18" s="43">
        <v>45678</v>
      </c>
      <c r="N18" s="44">
        <v>20251149</v>
      </c>
    </row>
    <row r="19" spans="1:14" s="3" customFormat="1" ht="18.600000000000001" customHeight="1">
      <c r="A19" s="15" t="s">
        <v>47</v>
      </c>
      <c r="B19" s="15"/>
      <c r="C19" s="39">
        <v>0</v>
      </c>
      <c r="D19" s="16">
        <v>0</v>
      </c>
      <c r="E19" s="16">
        <v>0</v>
      </c>
      <c r="F19" s="16">
        <v>0</v>
      </c>
      <c r="G19" s="16">
        <f>SUM(-G16)</f>
        <v>3929.2830000000004</v>
      </c>
      <c r="H19" s="16">
        <v>0</v>
      </c>
      <c r="I19" s="16"/>
      <c r="J19" s="16">
        <v>0</v>
      </c>
      <c r="K19" s="15" t="s">
        <v>48</v>
      </c>
      <c r="L19" s="14">
        <v>45784</v>
      </c>
      <c r="M19" s="14">
        <v>45792</v>
      </c>
      <c r="N19" s="40" t="s">
        <v>49</v>
      </c>
    </row>
    <row r="20" spans="1:14" s="3" customFormat="1" ht="18.600000000000001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s="3" customFormat="1" ht="18.600000000000001" customHeight="1">
      <c r="A21" s="5" t="s">
        <v>11</v>
      </c>
      <c r="B21" s="5"/>
      <c r="C21" s="6">
        <f>SUM(C16:C19)</f>
        <v>560790.29</v>
      </c>
      <c r="D21" s="6">
        <f>SUM(D16:D19)</f>
        <v>123479.06</v>
      </c>
      <c r="E21" s="6">
        <f>SUM(E16:E19)</f>
        <v>0</v>
      </c>
      <c r="F21" s="6">
        <f>SUM(F16:F19)</f>
        <v>684269.35000000009</v>
      </c>
      <c r="G21" s="12"/>
      <c r="H21" s="11"/>
      <c r="I21" s="4"/>
      <c r="J21" s="4"/>
      <c r="K21" s="8"/>
      <c r="L21" s="8"/>
      <c r="M21" s="8"/>
    </row>
    <row r="22" spans="1:14" s="3" customFormat="1" ht="18.600000000000001" customHeight="1">
      <c r="A22" s="5" t="s">
        <v>5</v>
      </c>
      <c r="B22" s="5"/>
      <c r="C22" s="6">
        <f>C13-C21</f>
        <v>7845.9899999999907</v>
      </c>
      <c r="D22" s="6">
        <f>D13-D21</f>
        <v>24.529999999998836</v>
      </c>
      <c r="E22" s="6">
        <f>E13-E21</f>
        <v>0</v>
      </c>
      <c r="F22" s="6">
        <f>F13-F21</f>
        <v>7870.5199999999022</v>
      </c>
      <c r="G22" s="12"/>
      <c r="H22" s="11"/>
      <c r="J22" s="4"/>
      <c r="L22" s="8"/>
      <c r="M22" s="8"/>
    </row>
    <row r="23" spans="1:14" s="3" customFormat="1" ht="18.600000000000001" customHeight="1">
      <c r="A23" s="5" t="s">
        <v>10</v>
      </c>
      <c r="B23" s="5"/>
      <c r="C23" s="6"/>
      <c r="D23" s="6"/>
      <c r="E23" s="6"/>
      <c r="F23" s="6">
        <v>0</v>
      </c>
      <c r="G23" s="10"/>
      <c r="H23" s="4"/>
      <c r="J23" s="4"/>
      <c r="L23" s="8"/>
      <c r="M23" s="8"/>
    </row>
    <row r="24" spans="1:14" s="3" customFormat="1" ht="18.600000000000001" customHeight="1">
      <c r="A24" s="33" t="s">
        <v>9</v>
      </c>
      <c r="B24" s="33"/>
      <c r="C24" s="33"/>
      <c r="D24" s="33"/>
      <c r="E24" s="5"/>
      <c r="F24" s="6">
        <f>B24+C24</f>
        <v>0</v>
      </c>
      <c r="G24" s="4"/>
      <c r="H24" s="34"/>
      <c r="I24" s="34"/>
      <c r="J24" s="34"/>
      <c r="K24" s="8"/>
      <c r="L24" s="8"/>
      <c r="M24" s="8"/>
    </row>
    <row r="25" spans="1:14" s="3" customFormat="1" ht="18.600000000000001" customHeight="1">
      <c r="A25" s="5" t="s">
        <v>8</v>
      </c>
      <c r="B25" s="6"/>
      <c r="C25" s="6"/>
      <c r="D25" s="6"/>
      <c r="E25" s="6"/>
      <c r="F25" s="6">
        <f>F23-F24</f>
        <v>0</v>
      </c>
      <c r="G25" s="4"/>
      <c r="H25" s="4"/>
      <c r="I25" s="4"/>
      <c r="J25" s="4"/>
      <c r="K25" s="8"/>
      <c r="L25" s="8"/>
      <c r="M25" s="8"/>
    </row>
    <row r="26" spans="1:14" s="3" customFormat="1" ht="18.600000000000001" customHeight="1">
      <c r="A26" s="5"/>
      <c r="B26" s="5"/>
      <c r="C26" s="5"/>
      <c r="D26" s="5"/>
      <c r="E26" s="5"/>
      <c r="F26" s="6"/>
      <c r="G26" s="4"/>
      <c r="K26" s="7" t="s">
        <v>7</v>
      </c>
      <c r="L26" s="4"/>
      <c r="M26" s="7" t="s">
        <v>6</v>
      </c>
    </row>
    <row r="27" spans="1:14" s="3" customFormat="1" ht="18.600000000000001" customHeight="1">
      <c r="A27" s="5" t="s">
        <v>5</v>
      </c>
      <c r="B27" s="6"/>
      <c r="C27" s="6"/>
      <c r="D27" s="6"/>
      <c r="E27" s="6"/>
      <c r="F27" s="6">
        <f>F22</f>
        <v>7870.5199999999022</v>
      </c>
      <c r="G27" s="4"/>
      <c r="K27" s="27">
        <f>SUM(G16:G19)</f>
        <v>0</v>
      </c>
      <c r="L27" s="4"/>
      <c r="M27" s="27">
        <f>K27</f>
        <v>0</v>
      </c>
    </row>
    <row r="28" spans="1:14" s="3" customFormat="1" ht="18.600000000000001" customHeight="1">
      <c r="A28" s="5" t="s">
        <v>4</v>
      </c>
      <c r="B28" s="6"/>
      <c r="C28" s="6"/>
      <c r="D28" s="6"/>
      <c r="E28" s="6"/>
      <c r="F28" s="6">
        <f>-K27</f>
        <v>0</v>
      </c>
      <c r="G28" s="4"/>
      <c r="K28" s="27"/>
      <c r="L28" s="4"/>
      <c r="M28" s="27"/>
    </row>
    <row r="29" spans="1:14" s="3" customFormat="1" ht="18.600000000000001" customHeight="1">
      <c r="A29" s="5" t="s">
        <v>3</v>
      </c>
      <c r="B29" s="6"/>
      <c r="C29" s="6"/>
      <c r="D29" s="6"/>
      <c r="E29" s="6"/>
      <c r="F29" s="6">
        <f>SUM(H16:H16)-I13</f>
        <v>0</v>
      </c>
      <c r="G29" s="4"/>
      <c r="H29" s="4"/>
      <c r="I29" s="4"/>
      <c r="J29" s="4"/>
      <c r="K29" s="9"/>
      <c r="L29" s="4"/>
      <c r="M29" s="4"/>
    </row>
    <row r="30" spans="1:14" s="3" customFormat="1" ht="18.600000000000001" customHeight="1">
      <c r="A30" s="5" t="s">
        <v>2</v>
      </c>
      <c r="B30" s="6"/>
      <c r="C30" s="6"/>
      <c r="D30" s="6"/>
      <c r="E30" s="6"/>
      <c r="F30" s="6">
        <f>F27+F28-F29</f>
        <v>7870.5199999999022</v>
      </c>
      <c r="G30" s="4"/>
      <c r="H30" s="4"/>
      <c r="I30" s="4" t="s">
        <v>1</v>
      </c>
      <c r="J30" s="4"/>
      <c r="K30" s="4"/>
      <c r="L30" s="4"/>
      <c r="M30" s="4"/>
    </row>
    <row r="31" spans="1:14" s="3" customFormat="1" ht="18.600000000000001" customHeight="1">
      <c r="A31"/>
      <c r="B31"/>
      <c r="C31"/>
      <c r="D31"/>
      <c r="E31"/>
      <c r="F31"/>
      <c r="G31" s="4" t="s">
        <v>0</v>
      </c>
      <c r="H31" s="4"/>
      <c r="I31" s="4"/>
      <c r="J31" s="4"/>
      <c r="K31" s="4"/>
      <c r="L31" s="4"/>
      <c r="M31" s="4"/>
    </row>
    <row r="32" spans="1:14" s="3" customFormat="1" ht="18.600000000000001" customHeight="1">
      <c r="A32"/>
      <c r="B32"/>
      <c r="C32"/>
      <c r="D32"/>
      <c r="E32"/>
      <c r="F32"/>
      <c r="G32"/>
      <c r="H32"/>
      <c r="I32"/>
      <c r="J32"/>
      <c r="K32" s="4"/>
      <c r="L32" s="4"/>
    </row>
    <row r="33" spans="1:11" s="30" customFormat="1" ht="18">
      <c r="A33"/>
      <c r="B33"/>
      <c r="C33"/>
      <c r="D33"/>
      <c r="E33"/>
      <c r="F33"/>
      <c r="G33"/>
      <c r="H33"/>
      <c r="I33"/>
      <c r="J33"/>
      <c r="K33" s="31"/>
    </row>
    <row r="34" spans="1:11" s="30" customFormat="1" ht="18">
      <c r="A34"/>
      <c r="B34"/>
      <c r="C34"/>
      <c r="D34"/>
      <c r="E34"/>
      <c r="F34"/>
      <c r="G34"/>
      <c r="H34"/>
      <c r="I34"/>
      <c r="J34"/>
      <c r="K34" s="31"/>
    </row>
    <row r="35" spans="1:11" ht="15">
      <c r="A35"/>
      <c r="B35"/>
      <c r="C35"/>
      <c r="D35"/>
      <c r="E35"/>
      <c r="F35"/>
      <c r="G35"/>
      <c r="H35"/>
      <c r="I35"/>
      <c r="J35"/>
    </row>
    <row r="36" spans="1:11" ht="15">
      <c r="A36"/>
      <c r="B36"/>
      <c r="C36"/>
      <c r="D36"/>
      <c r="E36"/>
      <c r="F36"/>
      <c r="G36"/>
      <c r="H36"/>
      <c r="I36"/>
      <c r="J36"/>
    </row>
    <row r="37" spans="1:11" ht="15">
      <c r="A37"/>
      <c r="B37"/>
      <c r="C37"/>
      <c r="D37"/>
      <c r="E37"/>
      <c r="F37"/>
      <c r="G37"/>
      <c r="H37"/>
      <c r="I37"/>
      <c r="J37"/>
    </row>
    <row r="38" spans="1:11" ht="15">
      <c r="A38"/>
      <c r="B38"/>
      <c r="C38"/>
      <c r="D38"/>
      <c r="E38"/>
      <c r="F38"/>
      <c r="G38"/>
      <c r="H38"/>
      <c r="I38"/>
      <c r="J38"/>
    </row>
  </sheetData>
  <mergeCells count="13">
    <mergeCell ref="A3:N4"/>
    <mergeCell ref="I9:J9"/>
    <mergeCell ref="A24:D24"/>
    <mergeCell ref="H24:J24"/>
    <mergeCell ref="I7:J7"/>
    <mergeCell ref="I8:J8"/>
    <mergeCell ref="I5:J5"/>
    <mergeCell ref="I6:J6"/>
    <mergeCell ref="A11:B11"/>
    <mergeCell ref="C11:J11"/>
    <mergeCell ref="H12:I12"/>
    <mergeCell ref="J12:K12"/>
    <mergeCell ref="A13:B13"/>
  </mergeCells>
  <pageMargins left="0.59055118110236227" right="0.59055118110236227" top="0.98425196850393704" bottom="0.98425196850393704" header="0.31496062992125984" footer="0.31496062992125984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D81430-A47A-439C-8312-D81886AE7D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348C5-0A6D-4205-8AE2-BA1141F60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7E1F98-87AE-4C7A-A118-CB64D698BDB9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P.37910 </vt:lpstr>
      <vt:lpstr>'P.37910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Scarlet Pereira Dos Santos</dc:creator>
  <cp:lastModifiedBy>Paulo Zago</cp:lastModifiedBy>
  <cp:lastPrinted>2025-11-18T13:29:08Z</cp:lastPrinted>
  <dcterms:created xsi:type="dcterms:W3CDTF">2025-10-17T18:52:07Z</dcterms:created>
  <dcterms:modified xsi:type="dcterms:W3CDTF">2025-12-09T14:40:21Z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